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S:\Бюджет 2023 доходы и расходы\Дума\Исполнение за 2022 год\"/>
    </mc:Choice>
  </mc:AlternateContent>
  <xr:revisionPtr revIDLastSave="0" documentId="13_ncr:1_{4BB79233-2135-49CD-948F-3D07E2BEBD68}" xr6:coauthVersionLast="40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" sheetId="1" r:id="rId1"/>
  </sheets>
  <definedNames>
    <definedName name="_xlnm.Print_Titles" localSheetId="0">'2022'!$6:$7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I75" i="1"/>
  <c r="I76" i="1" s="1"/>
  <c r="I72" i="1"/>
  <c r="I71" i="1"/>
  <c r="I70" i="1"/>
  <c r="I65" i="1"/>
  <c r="I61" i="1"/>
  <c r="I38" i="1"/>
  <c r="I39" i="1" s="1"/>
  <c r="I30" i="1"/>
  <c r="I27" i="1"/>
  <c r="I10" i="1"/>
  <c r="H66" i="1"/>
  <c r="H21" i="1"/>
  <c r="H42" i="1"/>
  <c r="H14" i="1"/>
  <c r="H9" i="1"/>
  <c r="H63" i="1"/>
  <c r="H41" i="1"/>
  <c r="H15" i="1"/>
  <c r="H36" i="1"/>
  <c r="H31" i="1"/>
  <c r="H28" i="1"/>
  <c r="H64" i="1"/>
  <c r="J64" i="1" l="1"/>
  <c r="J65" i="1"/>
  <c r="J66" i="1"/>
  <c r="J67" i="1"/>
  <c r="J68" i="1"/>
  <c r="J69" i="1"/>
  <c r="J70" i="1"/>
  <c r="J71" i="1"/>
  <c r="J72" i="1"/>
  <c r="J73" i="1"/>
  <c r="J74" i="1"/>
  <c r="J63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41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9" i="1"/>
  <c r="H72" i="1"/>
  <c r="H71" i="1"/>
  <c r="H70" i="1"/>
  <c r="H67" i="1"/>
  <c r="H65" i="1"/>
  <c r="H75" i="1" s="1"/>
  <c r="J75" i="1" s="1"/>
  <c r="H51" i="1"/>
  <c r="H61" i="1" s="1"/>
  <c r="J61" i="1" s="1"/>
  <c r="H38" i="1"/>
  <c r="H30" i="1"/>
  <c r="H27" i="1"/>
  <c r="H20" i="1"/>
  <c r="H39" i="1" s="1"/>
  <c r="J39" i="1" s="1"/>
  <c r="H10" i="1"/>
  <c r="H76" i="1" l="1"/>
  <c r="J76" i="1" s="1"/>
</calcChain>
</file>

<file path=xl/sharedStrings.xml><?xml version="1.0" encoding="utf-8"?>
<sst xmlns="http://schemas.openxmlformats.org/spreadsheetml/2006/main" count="289" uniqueCount="162">
  <si>
    <t>(тыс.рублей)</t>
  </si>
  <si>
    <t>Напр</t>
  </si>
  <si>
    <t>КЦСРп</t>
  </si>
  <si>
    <t>КЦСР</t>
  </si>
  <si>
    <t>Наименование</t>
  </si>
  <si>
    <t>Субвенции</t>
  </si>
  <si>
    <t>0110184030</t>
  </si>
  <si>
    <t>0110184301</t>
  </si>
  <si>
    <t>0110184303</t>
  </si>
  <si>
    <t>0140184080</t>
  </si>
  <si>
    <t>0720284170</t>
  </si>
  <si>
    <t>0720384180</t>
  </si>
  <si>
    <t>0720484190</t>
  </si>
  <si>
    <t>0800184210</t>
  </si>
  <si>
    <t>0930184220</t>
  </si>
  <si>
    <t>1010384200</t>
  </si>
  <si>
    <t>1220284280</t>
  </si>
  <si>
    <t>2210186010</t>
  </si>
  <si>
    <t>2210251180</t>
  </si>
  <si>
    <t>ИТОГО</t>
  </si>
  <si>
    <t>Субсидии</t>
  </si>
  <si>
    <t>0140182050</t>
  </si>
  <si>
    <t>0510182520</t>
  </si>
  <si>
    <t>09301L4970</t>
  </si>
  <si>
    <t>1010282591</t>
  </si>
  <si>
    <t>105F255550</t>
  </si>
  <si>
    <t>1100182300</t>
  </si>
  <si>
    <t>Иные межбюджетные трансферты</t>
  </si>
  <si>
    <t>ВСЕГО  межбюджетных трансфертов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</si>
  <si>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</si>
  <si>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Субсидии на реализацию полномочий в сфере жилищно-коммунального комплекса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</si>
  <si>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Иные межбюджетные трансферты на реализацию наказов избирателей депутатам Думы Ханты-Мансийского автономного округа – Югры в рамках непрограммного направления деятельности "Реализация наказов избирателей депутатам Думы Ханты-Мансийского автономного округа – Югры"</t>
  </si>
  <si>
    <t>Уточненный план</t>
  </si>
  <si>
    <t>% исполнения</t>
  </si>
  <si>
    <t>Приложение 7  к пояснительной записке</t>
  </si>
  <si>
    <t>0100000000</t>
  </si>
  <si>
    <t>0110000000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</si>
  <si>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</si>
  <si>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0110184050, 2410184050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</si>
  <si>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</si>
  <si>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0140000000</t>
  </si>
  <si>
    <t>Субвенции на организацию и обеспечение отдыха и оздоровления детей, в том числе в этнической среде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</si>
  <si>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0700000000</t>
  </si>
  <si>
    <t>0720000000</t>
  </si>
  <si>
    <t>0720184350</t>
  </si>
  <si>
    <t>Субвенции на поддержку и развитие животноводства в рамках подпрограммы "Развитие отрасли животноводства" государственной программы "Развитие агропромышленного комплекса"</t>
  </si>
  <si>
    <t>Субвенции на развитие деятельности по заготовке и переработке дикоросов в рамках подпрограммы "Поддержка развития системы заготовки и переработки дикоросов, стимулирование развития агропромышленного комплекса" государственной программы "Развитие агропромышленного комплекса"</t>
  </si>
  <si>
    <t>0800000000</t>
  </si>
  <si>
    <t>0900000000</t>
  </si>
  <si>
    <t>0920000000</t>
  </si>
  <si>
    <t>0930000000</t>
  </si>
  <si>
    <t>1000000000</t>
  </si>
  <si>
    <t>1010000000</t>
  </si>
  <si>
    <t>1020000000</t>
  </si>
  <si>
    <t>1020184330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</si>
  <si>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</si>
  <si>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1200000000</t>
  </si>
  <si>
    <t>1220000000</t>
  </si>
  <si>
    <t>1300000000</t>
  </si>
  <si>
    <t>2200000000</t>
  </si>
  <si>
    <t>2210000000</t>
  </si>
  <si>
    <t>2210186010, 2410184260</t>
  </si>
  <si>
    <t>2400000000</t>
  </si>
  <si>
    <t>2410000000</t>
  </si>
  <si>
    <t>2410151200</t>
  </si>
  <si>
    <t>2410184060</t>
  </si>
  <si>
    <t>2410184100</t>
  </si>
  <si>
    <t>2410184120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</si>
  <si>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Ханты-Мансийском автономном округе – Югре" государственной программы "Поддержка занятости населения"</t>
  </si>
  <si>
    <t>2410184250</t>
  </si>
  <si>
    <t>2410184270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</si>
  <si>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</si>
  <si>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2410184321</t>
  </si>
  <si>
    <t>2410184322</t>
  </si>
  <si>
    <t>01101L3040</t>
  </si>
  <si>
    <t>0500000000</t>
  </si>
  <si>
    <t>0510000000</t>
  </si>
  <si>
    <t>0600000000</t>
  </si>
  <si>
    <t>0600382110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</si>
  <si>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</si>
  <si>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0600382130</t>
  </si>
  <si>
    <t>Субсидии на софинансирование расходов муниципальных образований по развитию сети спортивных объектов шаговой доступности в рамках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</si>
  <si>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0710000000</t>
  </si>
  <si>
    <t>0910000000</t>
  </si>
  <si>
    <t>0910182761</t>
  </si>
  <si>
    <t>0920182762</t>
  </si>
  <si>
    <t>1020182840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</si>
  <si>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</si>
  <si>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1050000000</t>
  </si>
  <si>
    <t>1100000000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</si>
  <si>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</si>
  <si>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 xml:space="preserve">Информация о расходовании межбюджетных трансфертов из вышестоящих бюджетов за 2022 год </t>
  </si>
  <si>
    <t>Исполнено на 31.12.2022 года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</si>
  <si>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подпрограммы "Общее образование. Дополнительное образование детей" государственной программы "Развитие образования" (на реализацию программ дошкольного образования муниципальным образовательным организациям)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</si>
  <si>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подпрограммы "Общее образование. Дополнительное образование детей" государственной программы "Развитие образования" (на реализацию основных общеобразовательных программ муниципальным общеобразовательным организациям)</t>
  </si>
  <si>
    <t>0110184305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</si>
  <si>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подпрограммы "Общее образование. Дополнительное образование детей" государственной программы "Развитие образования"  (на выплату компенсации педагогическим работникам за работу по подготовке и проведению единого государственного экзамена и на организацию проведегния итоговой аттестации обучающихся, освоивших образовательные программы  основного общего образования или среднего общего образования, в том числе в форме единого государственного экзамена)</t>
  </si>
  <si>
    <t>0300000000</t>
  </si>
  <si>
    <t>0330000000</t>
  </si>
  <si>
    <t>0330184310</t>
  </si>
  <si>
    <t>Субвенции на поддержку и развитие малых форм хозяйствования в рамках подпрограммы "Развитие отрасли животноводства" государственной программы "Развитие агропромышленного комплекса"</t>
  </si>
  <si>
    <t>Субвенции на развитие рыбохозяйственного комплекса в рамках подпрограммы "Поддержка рыбохозяйственного комплекса государственной программы "Развитие агропромышленного комплекса"</t>
  </si>
  <si>
    <t>Субвенции на реализацию полномочия, указанного в пункте 2 статьи 2 Закона Ханты-Мансийского автономного округа – Югры от 31 января 2011 года № 8-оз "О наделении органов местного самоуправления муниципальных образований ХМАО – Югры отдельным государственным полномочием по участию в реализации государственной программы ХМАО-Югры "Устойчивое развитие коренных малочисленных народов Севера" в рамках подпрограммы "Развитие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жизни" государственной программы "Устойчивое развитие коренных малочисленных народов Севера"</t>
  </si>
  <si>
    <t>0930151760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</si>
  <si>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 в рамках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</si>
  <si>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реализацию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</si>
  <si>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Субвенции на организацию мероприятий при осуществлении деятельности по обращению с животными без владельцев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</si>
  <si>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организацию осуществления мероприятий по проведению дезинсекции и дератизации в Ханты-Мансийском автономном округе–Югре в рамках подпрограммы "Развитие первичной медико-санитарной помощи" государственной программы  "Современное здравоохранение"</t>
  </si>
  <si>
    <t>1300284290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</si>
  <si>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 рамках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</si>
  <si>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</si>
  <si>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непрограммного направления деятельности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</si>
  <si>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</si>
  <si>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2410159300</t>
  </si>
  <si>
    <t>Осуществление переданных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</si>
  <si>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</si>
  <si>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</si>
  <si>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</si>
  <si>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Субвенция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</si>
  <si>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деятельности по опеке и попечительству (осуществление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</si>
  <si>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24101D9300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</si>
  <si>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</si>
  <si>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Оганизация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"Общее образование. Дополнительное образование детей" государственной программы "Развитие образования"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</si>
  <si>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подпрограммы "Общее образование. Дополнительное образование детей" государственной программы "Развитие образования"</t>
  </si>
  <si>
    <t>Субсидии на развитие сферы культуры в муниципальных образованиях Ханты-Мансийского автономного округа – Югры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</si>
  <si>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05101L5190</t>
  </si>
  <si>
    <t>Государственная поддержка отрасли культуры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</si>
  <si>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071I482320</t>
  </si>
  <si>
    <t xml:space="preserve">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 Региональный проект "Создание условий для легкого старта и комфортного ведения бизнеса в рамках подпрограммы "Развитие малого и среднего предпринимательства" государственной программы "Развитие экономического потенциала" </t>
  </si>
  <si>
    <t>071I582380</t>
  </si>
  <si>
    <t xml:space="preserve">Финансовая поддержка субъектам малого и среднего предпринимательства в органах местного самоуправления Региональный проект "Акселерация субъектов малого и среднего предпринимательства" в рамках подпрограммы "Развитие малого и среднего предпринимательства" государственной программы "Развитие экономического потенциала" </t>
  </si>
  <si>
    <t>Субсидии для реализации полномочий в области градостроительной деятельности, строительства  и жилищных отношений (мероприятия по градостроительной деятельности) в рамках подпрограммы  "Комплексное развитие территорий" государственной программы "Развитие жилищной сферы"</t>
  </si>
  <si>
    <t>Субсидии для реализации полномочий в области градостроительной деятельности, строительства  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  в рамках подпрограммы  "Комплексное развитие территорий" государственной программы "Развитие жилищной сферы"</t>
  </si>
  <si>
    <t>Реализация мероприятий по обеспечению жильем молодых семей в рамках подпрограммы "Создание условий для обеспечения жилыми помещениями граждан" государственной программы "Развитие жилищной сферы"</t>
  </si>
  <si>
    <t>0930182610</t>
  </si>
  <si>
    <t>Субсидии на реализацию мероприятий по обеспечению жильем молодых семей в рамках подпрограммы "Создание условий для обеспечения жилыми помещениями граждан" государственной программы "Развитие жилищной сферы"</t>
  </si>
  <si>
    <t>Реализация программ формирования современной городской среды  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</si>
  <si>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Субсидии на создание условий для деятельности народных дружин в рамках подпрограммы  "Профилактика правонарушений" государственной программы "Профилактика правонарушений и обеспечение отдельных прав граждан"</t>
  </si>
  <si>
    <t>130G182640</t>
  </si>
  <si>
    <t>Субсидии на реализацию проектов по ликвидации объектов накопленного вреда окружающей средеРегиональный проект "Чистая страна" в рамках подпрограммы "Регулирование качества окружающей среды в Ханты-Мансийском автономном округе – Югре" государственной программа "Экологическая безопасность"</t>
  </si>
  <si>
    <t>1800000000</t>
  </si>
  <si>
    <t>1820000000</t>
  </si>
  <si>
    <t>1820182560</t>
  </si>
  <si>
    <t>Субсидии на реализацию мероприятий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в рамках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</si>
  <si>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Субсидии муниципальным районам на выравнивание бюджетной обеспеченности поселений, входящих в состав муниципальных районов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</si>
  <si>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Субсидии на реализацию инициативных проектов, отобранных по результатам конкурса в рамках подпрограммы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 государственной программы "Развитие гражданского общества"</t>
  </si>
  <si>
    <t>0110153030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</si>
  <si>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"Общее образование. Дополнительное образование детей" государственной программы "Развитие образования"</t>
  </si>
  <si>
    <t>0150000000</t>
  </si>
  <si>
    <t>0150185060, 2210285060</t>
  </si>
  <si>
    <t>Иные межбюджетные трансферты за счет бюджетных ассигнований резервного фонда Правительства Ханты-Мансийского автономного округа – Югры, за исключением иных межбюджетных трансфертов на реализацию наказов избирателей депутатам Думы Ханты-Мансийского автономного округа – Югры 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</si>
  <si>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– Югры продукции (товаров), необходимой для обеспечения жизнедеятельности населения муниципальных образований Ханты-Мансийского автономного округа – Югры, отнесенных к территориям с ограниченными сроками завоза грузов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</si>
  <si>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5179F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</si>
  <si>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"Общее образование. Дополнительное образование детей" государственной программы "Развитие образования"</t>
  </si>
  <si>
    <t>Дотации на поддержку мер по обеспечению сбалансированности бюджетов городских округов и муниципальных районов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</si>
  <si>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</si>
  <si>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</si>
  <si>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 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</si>
  <si>
    <t>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 в целях реализации отдельных задач социально-экономического развития и социально значимых проектов в рамках подпрограммы "Дорожное хозяйство" государственной программы "Современная транспортная система"</t>
  </si>
  <si>
    <t>2220000000</t>
  </si>
  <si>
    <t>2220120610</t>
  </si>
  <si>
    <t>Дотации на выравнивание бюджетной обеспеченности муниципальных районов (городских округов) в рамках подпрограммы "Создание условий для эффективного управления муниципальными финансами" государственной программы "Управление государственными финансами и создание условий для эффективного управления муниципальными финансами"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</si>
</sst>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-#,##0.0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/>
    <xf numFmtId="0" fontId="2" fillId="2" borderId="0" xfId="1" applyFont="1" applyFill="1" applyAlignment="1" applyProtection="1">
      <alignment horizontal="right" vertical="center" wrapText="1"/>
      <protection hidden="1"/>
    </xf>
    <xf numFmtId="0" fontId="2" fillId="2" borderId="0" xfId="1" applyFont="1" applyFill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8" fillId="2" borderId="2" xfId="1" applyFont="1" applyFill="1" applyBorder="1" applyAlignment="1" applyProtection="1">
      <alignment horizontal="center" vertical="center" wrapText="1"/>
      <protection hidden="1"/>
    </xf>
    <xf numFmtId="0" fontId="8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7" fillId="0" borderId="0" xfId="1" applyFont="1"/>
    <xf numFmtId="0" fontId="5" fillId="0" borderId="1" xfId="1" applyFont="1" applyBorder="1" applyProtection="1">
      <protection hidden="1"/>
    </xf>
    <xf numFmtId="0" fontId="9" fillId="0" borderId="1" xfId="1" applyFont="1" applyBorder="1" applyProtection="1">
      <protection hidden="1"/>
    </xf>
    <xf numFmtId="0" fontId="9" fillId="3" borderId="1" xfId="1" applyFont="1" applyFill="1" applyBorder="1" applyAlignment="1" applyProtection="1">
      <alignment horizontal="center"/>
      <protection hidden="1"/>
    </xf>
    <xf numFmtId="0" fontId="9" fillId="2" borderId="1" xfId="1" applyFont="1" applyFill="1" applyBorder="1" applyAlignment="1" applyProtection="1">
      <alignment horizont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Protection="1">
      <protection hidden="1"/>
    </xf>
    <xf numFmtId="0" fontId="1" fillId="0" borderId="0" xfId="1"/>
    <xf numFmtId="0" fontId="9" fillId="0" borderId="1" xfId="1" applyFont="1" applyBorder="1" applyAlignment="1" applyProtection="1">
      <alignment horizontal="center"/>
      <protection hidden="1"/>
    </xf>
    <xf numFmtId="0" fontId="9" fillId="2" borderId="1" xfId="1" applyFont="1" applyFill="1" applyBorder="1" applyAlignment="1" applyProtection="1">
      <alignment horizontal="left" vertical="center" wrapText="1"/>
      <protection hidden="1"/>
    </xf>
    <xf numFmtId="0" fontId="10" fillId="2" borderId="1" xfId="1" applyFont="1" applyFill="1" applyBorder="1" applyAlignment="1" applyProtection="1">
      <alignment horizontal="left" vertical="center" wrapText="1"/>
      <protection hidden="1"/>
    </xf>
    <xf numFmtId="0" fontId="9" fillId="0" borderId="1" xfId="1" applyFont="1" applyBorder="1" applyAlignment="1" applyProtection="1">
      <alignment horizontal="center" wrapText="1"/>
      <protection hidden="1"/>
    </xf>
    <xf numFmtId="0" fontId="9" fillId="0" borderId="1" xfId="1" applyFont="1" applyBorder="1" applyAlignment="1" applyProtection="1">
      <alignment horizontal="left" vertical="center" wrapText="1"/>
      <protection hidden="1"/>
    </xf>
    <xf numFmtId="49" fontId="9" fillId="2" borderId="1" xfId="1" applyNumberFormat="1" applyFont="1" applyFill="1" applyBorder="1" applyAlignment="1" applyProtection="1">
      <alignment horizontal="center" wrapText="1"/>
      <protection hidden="1"/>
    </xf>
    <xf numFmtId="0" fontId="9" fillId="2" borderId="1" xfId="1" applyFont="1" applyFill="1" applyBorder="1" applyAlignment="1" applyProtection="1">
      <alignment horizontal="center"/>
      <protection hidden="1"/>
    </xf>
    <xf numFmtId="0" fontId="11" fillId="2" borderId="1" xfId="1" applyFont="1" applyFill="1" applyBorder="1" applyAlignment="1" applyProtection="1">
      <alignment horizontal="left" vertical="center" wrapText="1"/>
      <protection hidden="1"/>
    </xf>
    <xf numFmtId="164" fontId="11" fillId="2" borderId="1" xfId="1" applyNumberFormat="1" applyFont="1" applyFill="1" applyBorder="1" applyAlignment="1" applyProtection="1">
      <alignment horizontal="center"/>
      <protection hidden="1"/>
    </xf>
    <xf numFmtId="0" fontId="11" fillId="2" borderId="1" xfId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1" fillId="0" borderId="1" xfId="1" applyFont="1" applyBorder="1" applyAlignment="1" applyProtection="1">
      <alignment horizontal="center"/>
      <protection hidden="1"/>
    </xf>
    <xf numFmtId="0" fontId="11" fillId="0" borderId="1" xfId="1" applyFont="1" applyBorder="1" applyAlignment="1" applyProtection="1">
      <alignment horizontal="left" vertical="center" wrapText="1"/>
      <protection hidden="1"/>
    </xf>
    <xf numFmtId="164" fontId="11" fillId="0" borderId="1" xfId="1" applyNumberFormat="1" applyFont="1" applyBorder="1" applyAlignment="1" applyProtection="1">
      <alignment horizontal="center"/>
      <protection hidden="1"/>
    </xf>
    <xf numFmtId="0" fontId="11" fillId="0" borderId="1" xfId="1" applyFont="1" applyBorder="1" applyProtection="1">
      <protection hidden="1"/>
    </xf>
    <xf numFmtId="0" fontId="2" fillId="0" borderId="0" xfId="1" applyFont="1" applyFill="1" applyAlignment="1" applyProtection="1">
      <alignment horizontal="right" vertical="center" wrapText="1"/>
      <protection hidden="1"/>
    </xf>
    <xf numFmtId="0" fontId="3" fillId="0" borderId="0" xfId="1" applyFont="1" applyFill="1"/>
    <xf numFmtId="0" fontId="2" fillId="0" borderId="0" xfId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Continuous" vertical="center"/>
      <protection hidden="1"/>
    </xf>
    <xf numFmtId="0" fontId="5" fillId="0" borderId="1" xfId="1" applyFont="1" applyFill="1" applyBorder="1" applyProtection="1">
      <protection hidden="1"/>
    </xf>
    <xf numFmtId="0" fontId="7" fillId="0" borderId="1" xfId="1" applyFont="1" applyFill="1" applyBorder="1"/>
    <xf numFmtId="0" fontId="11" fillId="0" borderId="1" xfId="1" applyFont="1" applyFill="1" applyBorder="1" applyAlignment="1" applyProtection="1">
      <alignment horizontal="center"/>
      <protection hidden="1"/>
    </xf>
    <xf numFmtId="0" fontId="9" fillId="0" borderId="3" xfId="1" applyFont="1" applyBorder="1" applyProtection="1">
      <protection hidden="1"/>
    </xf>
    <xf numFmtId="0" fontId="1" fillId="0" borderId="1" xfId="1" applyBorder="1"/>
    <xf numFmtId="165" fontId="9" fillId="2" borderId="1" xfId="1" applyNumberFormat="1" applyFont="1" applyFill="1" applyBorder="1" applyAlignment="1" applyProtection="1">
      <alignment horizontal="center"/>
      <protection hidden="1"/>
    </xf>
    <xf numFmtId="165" fontId="11" fillId="2" borderId="1" xfId="1" applyNumberFormat="1" applyFont="1" applyFill="1" applyBorder="1" applyAlignment="1" applyProtection="1">
      <alignment horizontal="center"/>
      <protection hidden="1"/>
    </xf>
    <xf numFmtId="165" fontId="11" fillId="0" borderId="1" xfId="1" applyNumberFormat="1" applyFont="1" applyBorder="1" applyAlignment="1" applyProtection="1">
      <alignment horizontal="center"/>
      <protection hidden="1"/>
    </xf>
    <xf numFmtId="0" fontId="11" fillId="2" borderId="1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showGridLines="0" tabSelected="1" topLeftCell="G1" zoomScaleNormal="100" workbookViewId="0">
      <selection activeCell="G9" sqref="G9"/>
    </sheetView>
  </sheetViews>
  <sheetFormatPr defaultColWidth="9.140625" defaultRowHeight="18" x14ac:dyDescent="0.25"/>
  <cols>
    <col min="1" max="1" width="0.140625" style="2" hidden="1" customWidth="1"/>
    <col min="2" max="5" width="0" style="2" hidden="1" customWidth="1"/>
    <col min="6" max="6" width="18.140625" style="2" hidden="1" customWidth="1"/>
    <col min="7" max="7" width="81.28515625" style="2" customWidth="1"/>
    <col min="8" max="8" width="18.5703125" style="2" customWidth="1"/>
    <col min="9" max="9" width="18.5703125" style="39" customWidth="1"/>
    <col min="10" max="10" width="10.85546875" style="39" customWidth="1"/>
    <col min="11" max="256" width="9.140625" style="2" customWidth="1"/>
    <col min="257" max="16384" width="9.140625" style="2"/>
  </cols>
  <sheetData>
    <row r="1" spans="1:11" ht="18.75" x14ac:dyDescent="0.3">
      <c r="A1" s="1"/>
      <c r="B1" s="1"/>
      <c r="C1" s="1"/>
      <c r="D1" s="1"/>
      <c r="E1" s="1"/>
      <c r="F1" s="1"/>
      <c r="G1" s="13"/>
      <c r="H1" s="56" t="s">
        <v>34</v>
      </c>
      <c r="I1" s="56"/>
      <c r="J1" s="56"/>
    </row>
    <row r="2" spans="1:11" ht="18.75" x14ac:dyDescent="0.3">
      <c r="A2" s="1"/>
      <c r="B2" s="3"/>
      <c r="C2" s="3"/>
      <c r="D2" s="3"/>
      <c r="E2" s="3"/>
      <c r="F2" s="3"/>
      <c r="G2" s="3"/>
      <c r="H2" s="3"/>
      <c r="I2" s="38"/>
    </row>
    <row r="3" spans="1:11" ht="18.75" x14ac:dyDescent="0.3">
      <c r="A3" s="1"/>
      <c r="B3" s="4"/>
      <c r="C3" s="4"/>
      <c r="D3" s="4"/>
      <c r="E3" s="4"/>
      <c r="F3" s="4"/>
      <c r="G3" s="55" t="s">
        <v>91</v>
      </c>
      <c r="H3" s="55"/>
      <c r="I3" s="55"/>
      <c r="J3" s="55"/>
    </row>
    <row r="4" spans="1:11" ht="18.75" x14ac:dyDescent="0.3">
      <c r="A4" s="1"/>
      <c r="B4" s="4"/>
      <c r="C4" s="4"/>
      <c r="D4" s="4"/>
      <c r="E4" s="4"/>
      <c r="F4" s="4"/>
      <c r="G4" s="4"/>
      <c r="H4" s="4"/>
      <c r="I4" s="40"/>
    </row>
    <row r="5" spans="1:11" ht="18.75" x14ac:dyDescent="0.3">
      <c r="A5" s="1"/>
      <c r="B5" s="1"/>
      <c r="C5" s="1"/>
      <c r="D5" s="1"/>
      <c r="E5" s="1"/>
      <c r="F5" s="1"/>
      <c r="G5" s="1"/>
      <c r="H5" s="5"/>
      <c r="J5" s="41" t="s">
        <v>0</v>
      </c>
    </row>
    <row r="6" spans="1:11" ht="48" x14ac:dyDescent="0.3">
      <c r="A6" s="6"/>
      <c r="B6" s="7" t="s">
        <v>1</v>
      </c>
      <c r="C6" s="7"/>
      <c r="D6" s="7" t="s">
        <v>2</v>
      </c>
      <c r="E6" s="7"/>
      <c r="F6" s="7" t="s">
        <v>3</v>
      </c>
      <c r="G6" s="10" t="s">
        <v>4</v>
      </c>
      <c r="H6" s="9" t="s">
        <v>32</v>
      </c>
      <c r="I6" s="42" t="s">
        <v>92</v>
      </c>
      <c r="J6" s="43" t="s">
        <v>33</v>
      </c>
    </row>
    <row r="7" spans="1:11" ht="18.75" x14ac:dyDescent="0.3">
      <c r="A7" s="6"/>
      <c r="B7" s="8"/>
      <c r="C7" s="8"/>
      <c r="D7" s="8"/>
      <c r="E7" s="8"/>
      <c r="F7" s="8"/>
      <c r="G7" s="11">
        <v>1</v>
      </c>
      <c r="H7" s="12">
        <v>2</v>
      </c>
      <c r="I7" s="44">
        <v>3</v>
      </c>
      <c r="J7" s="45">
        <v>4</v>
      </c>
    </row>
    <row r="8" spans="1:11" s="14" customFormat="1" ht="15.75" x14ac:dyDescent="0.25">
      <c r="A8" s="15"/>
      <c r="B8" s="57" t="s">
        <v>5</v>
      </c>
      <c r="C8" s="57"/>
      <c r="D8" s="57"/>
      <c r="E8" s="57"/>
      <c r="F8" s="57"/>
      <c r="G8" s="57"/>
      <c r="H8" s="57"/>
      <c r="I8" s="46"/>
      <c r="J8" s="47"/>
    </row>
    <row r="9" spans="1:11" s="22" customFormat="1" ht="105.75" customHeight="1" x14ac:dyDescent="0.25">
      <c r="A9" s="49"/>
      <c r="B9" s="17"/>
      <c r="C9" s="17" t="s">
        <v>5</v>
      </c>
      <c r="D9" s="17" t="s">
        <v>35</v>
      </c>
      <c r="E9" s="17" t="s">
        <v>36</v>
      </c>
      <c r="F9" s="18" t="s">
        <v>6</v>
      </c>
      <c r="G9" s="19" t="s">
        <v>37</v>
      </c>
      <c r="H9" s="20">
        <f>75522.7-3972.7</f>
        <v>71550</v>
      </c>
      <c r="I9" s="20">
        <v>71358.500379999998</v>
      </c>
      <c r="J9" s="51">
        <f>I9/H9</f>
        <v>0.99732355527603067</v>
      </c>
      <c r="K9" s="21"/>
    </row>
    <row r="10" spans="1:11" s="22" customFormat="1" ht="89.25" customHeight="1" x14ac:dyDescent="0.25">
      <c r="A10" s="49"/>
      <c r="B10" s="23"/>
      <c r="C10" s="23" t="s">
        <v>5</v>
      </c>
      <c r="D10" s="23" t="s">
        <v>35</v>
      </c>
      <c r="E10" s="23" t="s">
        <v>36</v>
      </c>
      <c r="F10" s="18" t="s">
        <v>38</v>
      </c>
      <c r="G10" s="24" t="s">
        <v>39</v>
      </c>
      <c r="H10" s="20">
        <f>11921+1503</f>
        <v>13424</v>
      </c>
      <c r="I10" s="20">
        <f>11921+1503</f>
        <v>13424</v>
      </c>
      <c r="J10" s="51">
        <f t="shared" ref="J10:J73" si="0">I10/H10</f>
        <v>1</v>
      </c>
      <c r="K10" s="21"/>
    </row>
    <row r="11" spans="1:11" s="22" customFormat="1" ht="114" customHeight="1" x14ac:dyDescent="0.25">
      <c r="A11" s="49"/>
      <c r="B11" s="17"/>
      <c r="C11" s="17" t="s">
        <v>5</v>
      </c>
      <c r="D11" s="17" t="s">
        <v>35</v>
      </c>
      <c r="E11" s="17" t="s">
        <v>36</v>
      </c>
      <c r="F11" s="18" t="s">
        <v>7</v>
      </c>
      <c r="G11" s="25" t="s">
        <v>93</v>
      </c>
      <c r="H11" s="20">
        <v>240505</v>
      </c>
      <c r="I11" s="20">
        <v>240505</v>
      </c>
      <c r="J11" s="51">
        <f t="shared" si="0"/>
        <v>1</v>
      </c>
      <c r="K11" s="21"/>
    </row>
    <row r="12" spans="1:11" s="22" customFormat="1" ht="114.75" customHeight="1" x14ac:dyDescent="0.25">
      <c r="A12" s="49"/>
      <c r="B12" s="17"/>
      <c r="C12" s="17" t="s">
        <v>5</v>
      </c>
      <c r="D12" s="17" t="s">
        <v>35</v>
      </c>
      <c r="E12" s="17" t="s">
        <v>36</v>
      </c>
      <c r="F12" s="18" t="s">
        <v>8</v>
      </c>
      <c r="G12" s="25" t="s">
        <v>94</v>
      </c>
      <c r="H12" s="20">
        <v>1166307.8999999999</v>
      </c>
      <c r="I12" s="20">
        <v>1166307.8999999999</v>
      </c>
      <c r="J12" s="51">
        <f t="shared" si="0"/>
        <v>1</v>
      </c>
      <c r="K12" s="21"/>
    </row>
    <row r="13" spans="1:11" s="22" customFormat="1" ht="159.75" customHeight="1" x14ac:dyDescent="0.25">
      <c r="A13" s="49"/>
      <c r="B13" s="17"/>
      <c r="C13" s="17" t="s">
        <v>5</v>
      </c>
      <c r="D13" s="17" t="s">
        <v>35</v>
      </c>
      <c r="E13" s="17" t="s">
        <v>36</v>
      </c>
      <c r="F13" s="18" t="s">
        <v>95</v>
      </c>
      <c r="G13" s="25" t="s">
        <v>96</v>
      </c>
      <c r="H13" s="20">
        <v>3816.1</v>
      </c>
      <c r="I13" s="20">
        <v>3816.1</v>
      </c>
      <c r="J13" s="51">
        <f t="shared" si="0"/>
        <v>1</v>
      </c>
      <c r="K13" s="21"/>
    </row>
    <row r="14" spans="1:11" s="22" customFormat="1" ht="64.5" customHeight="1" x14ac:dyDescent="0.25">
      <c r="A14" s="49"/>
      <c r="B14" s="17"/>
      <c r="C14" s="17" t="s">
        <v>5</v>
      </c>
      <c r="D14" s="17" t="s">
        <v>35</v>
      </c>
      <c r="E14" s="17" t="s">
        <v>40</v>
      </c>
      <c r="F14" s="18" t="s">
        <v>9</v>
      </c>
      <c r="G14" s="19" t="s">
        <v>41</v>
      </c>
      <c r="H14" s="20">
        <f>9024.7-3390.7</f>
        <v>5634.0000000000009</v>
      </c>
      <c r="I14" s="20">
        <v>5633.5</v>
      </c>
      <c r="J14" s="51">
        <f t="shared" si="0"/>
        <v>0.99991125310614115</v>
      </c>
      <c r="K14" s="21"/>
    </row>
    <row r="15" spans="1:11" s="22" customFormat="1" ht="120" hidden="1" x14ac:dyDescent="0.25">
      <c r="A15" s="49"/>
      <c r="B15" s="17"/>
      <c r="C15" s="17" t="s">
        <v>5</v>
      </c>
      <c r="D15" s="17" t="s">
        <v>97</v>
      </c>
      <c r="E15" s="17" t="s">
        <v>98</v>
      </c>
      <c r="F15" s="18" t="s">
        <v>99</v>
      </c>
      <c r="G15" s="24" t="s">
        <v>29</v>
      </c>
      <c r="H15" s="20">
        <f>10633.8-10633.8</f>
        <v>0</v>
      </c>
      <c r="I15" s="20"/>
      <c r="J15" s="51" t="e">
        <f t="shared" si="0"/>
        <v>#DIV/0!</v>
      </c>
      <c r="K15" s="21"/>
    </row>
    <row r="16" spans="1:11" s="22" customFormat="1" ht="51.75" customHeight="1" x14ac:dyDescent="0.25">
      <c r="A16" s="49"/>
      <c r="B16" s="23"/>
      <c r="C16" s="23" t="s">
        <v>5</v>
      </c>
      <c r="D16" s="23" t="s">
        <v>42</v>
      </c>
      <c r="E16" s="23" t="s">
        <v>43</v>
      </c>
      <c r="F16" s="26" t="s">
        <v>44</v>
      </c>
      <c r="G16" s="27" t="s">
        <v>45</v>
      </c>
      <c r="H16" s="20">
        <v>58968.2</v>
      </c>
      <c r="I16" s="20">
        <v>58968.2</v>
      </c>
      <c r="J16" s="51">
        <f t="shared" si="0"/>
        <v>1</v>
      </c>
      <c r="K16" s="21"/>
    </row>
    <row r="17" spans="1:11" s="22" customFormat="1" ht="63.75" customHeight="1" x14ac:dyDescent="0.25">
      <c r="A17" s="49"/>
      <c r="B17" s="23"/>
      <c r="C17" s="23" t="s">
        <v>5</v>
      </c>
      <c r="D17" s="23" t="s">
        <v>42</v>
      </c>
      <c r="E17" s="23" t="s">
        <v>43</v>
      </c>
      <c r="F17" s="26" t="s">
        <v>10</v>
      </c>
      <c r="G17" s="27" t="s">
        <v>100</v>
      </c>
      <c r="H17" s="20">
        <v>12128.3</v>
      </c>
      <c r="I17" s="20">
        <v>12128.3</v>
      </c>
      <c r="J17" s="51">
        <f t="shared" si="0"/>
        <v>1</v>
      </c>
      <c r="K17" s="21"/>
    </row>
    <row r="18" spans="1:11" s="22" customFormat="1" ht="75" hidden="1" x14ac:dyDescent="0.25">
      <c r="A18" s="49"/>
      <c r="B18" s="23"/>
      <c r="C18" s="23" t="s">
        <v>5</v>
      </c>
      <c r="D18" s="23" t="s">
        <v>42</v>
      </c>
      <c r="E18" s="23" t="s">
        <v>43</v>
      </c>
      <c r="F18" s="26" t="s">
        <v>11</v>
      </c>
      <c r="G18" s="27" t="s">
        <v>101</v>
      </c>
      <c r="H18" s="20">
        <v>0</v>
      </c>
      <c r="I18" s="20"/>
      <c r="J18" s="51" t="e">
        <f t="shared" si="0"/>
        <v>#DIV/0!</v>
      </c>
      <c r="K18" s="21"/>
    </row>
    <row r="19" spans="1:11" s="22" customFormat="1" ht="81.75" customHeight="1" x14ac:dyDescent="0.25">
      <c r="A19" s="49"/>
      <c r="B19" s="23"/>
      <c r="C19" s="23" t="s">
        <v>5</v>
      </c>
      <c r="D19" s="23" t="s">
        <v>42</v>
      </c>
      <c r="E19" s="23" t="s">
        <v>43</v>
      </c>
      <c r="F19" s="26" t="s">
        <v>12</v>
      </c>
      <c r="G19" s="27" t="s">
        <v>46</v>
      </c>
      <c r="H19" s="20">
        <v>200</v>
      </c>
      <c r="I19" s="20">
        <v>200</v>
      </c>
      <c r="J19" s="51">
        <f t="shared" si="0"/>
        <v>1</v>
      </c>
      <c r="K19" s="21"/>
    </row>
    <row r="20" spans="1:11" s="22" customFormat="1" ht="169.5" customHeight="1" x14ac:dyDescent="0.25">
      <c r="A20" s="49"/>
      <c r="B20" s="17"/>
      <c r="C20" s="17" t="s">
        <v>5</v>
      </c>
      <c r="D20" s="17" t="s">
        <v>47</v>
      </c>
      <c r="E20" s="17" t="s">
        <v>47</v>
      </c>
      <c r="F20" s="18" t="s">
        <v>13</v>
      </c>
      <c r="G20" s="24" t="s">
        <v>102</v>
      </c>
      <c r="H20" s="20">
        <f>3965.1</f>
        <v>3965.1</v>
      </c>
      <c r="I20" s="20">
        <v>3965.1</v>
      </c>
      <c r="J20" s="51">
        <f t="shared" si="0"/>
        <v>1</v>
      </c>
      <c r="K20" s="21"/>
    </row>
    <row r="21" spans="1:11" s="22" customFormat="1" ht="135" hidden="1" x14ac:dyDescent="0.25">
      <c r="A21" s="49"/>
      <c r="B21" s="17"/>
      <c r="C21" s="17"/>
      <c r="D21" s="17"/>
      <c r="E21" s="17"/>
      <c r="F21" s="28" t="s">
        <v>103</v>
      </c>
      <c r="G21" s="24" t="s">
        <v>104</v>
      </c>
      <c r="H21" s="20">
        <f>1652.8-1652.8</f>
        <v>0</v>
      </c>
      <c r="I21" s="20"/>
      <c r="J21" s="51" t="e">
        <f t="shared" si="0"/>
        <v>#DIV/0!</v>
      </c>
      <c r="K21" s="21"/>
    </row>
    <row r="22" spans="1:11" s="22" customFormat="1" ht="127.5" customHeight="1" x14ac:dyDescent="0.25">
      <c r="A22" s="49"/>
      <c r="B22" s="17"/>
      <c r="C22" s="17" t="s">
        <v>5</v>
      </c>
      <c r="D22" s="17" t="s">
        <v>48</v>
      </c>
      <c r="E22" s="17" t="s">
        <v>50</v>
      </c>
      <c r="F22" s="18" t="s">
        <v>14</v>
      </c>
      <c r="G22" s="24" t="s">
        <v>105</v>
      </c>
      <c r="H22" s="20">
        <v>11.4</v>
      </c>
      <c r="I22" s="20">
        <v>11.4</v>
      </c>
      <c r="J22" s="51">
        <f t="shared" si="0"/>
        <v>1</v>
      </c>
      <c r="K22" s="21"/>
    </row>
    <row r="23" spans="1:11" s="22" customFormat="1" ht="99.75" customHeight="1" x14ac:dyDescent="0.25">
      <c r="A23" s="49"/>
      <c r="B23" s="17"/>
      <c r="C23" s="17" t="s">
        <v>5</v>
      </c>
      <c r="D23" s="17" t="s">
        <v>51</v>
      </c>
      <c r="E23" s="17" t="s">
        <v>52</v>
      </c>
      <c r="F23" s="18" t="s">
        <v>15</v>
      </c>
      <c r="G23" s="24" t="s">
        <v>106</v>
      </c>
      <c r="H23" s="20">
        <v>2112.9</v>
      </c>
      <c r="I23" s="20">
        <v>2112.9</v>
      </c>
      <c r="J23" s="51">
        <f t="shared" si="0"/>
        <v>1</v>
      </c>
      <c r="K23" s="21"/>
    </row>
    <row r="24" spans="1:11" s="22" customFormat="1" ht="101.25" customHeight="1" x14ac:dyDescent="0.25">
      <c r="A24" s="49"/>
      <c r="B24" s="17"/>
      <c r="C24" s="17" t="s">
        <v>5</v>
      </c>
      <c r="D24" s="17" t="s">
        <v>51</v>
      </c>
      <c r="E24" s="17" t="s">
        <v>53</v>
      </c>
      <c r="F24" s="18" t="s">
        <v>54</v>
      </c>
      <c r="G24" s="24" t="s">
        <v>55</v>
      </c>
      <c r="H24" s="20">
        <v>43173.5</v>
      </c>
      <c r="I24" s="20">
        <v>43173.5</v>
      </c>
      <c r="J24" s="51">
        <f t="shared" si="0"/>
        <v>1</v>
      </c>
      <c r="K24" s="21"/>
    </row>
    <row r="25" spans="1:11" s="22" customFormat="1" ht="67.5" customHeight="1" x14ac:dyDescent="0.25">
      <c r="A25" s="49"/>
      <c r="B25" s="17"/>
      <c r="C25" s="17" t="s">
        <v>5</v>
      </c>
      <c r="D25" s="17" t="s">
        <v>56</v>
      </c>
      <c r="E25" s="17" t="s">
        <v>57</v>
      </c>
      <c r="F25" s="18" t="s">
        <v>16</v>
      </c>
      <c r="G25" s="24" t="s">
        <v>107</v>
      </c>
      <c r="H25" s="20">
        <v>972.8</v>
      </c>
      <c r="I25" s="20">
        <v>972.73699999999997</v>
      </c>
      <c r="J25" s="51">
        <f t="shared" si="0"/>
        <v>0.99993523848684207</v>
      </c>
      <c r="K25" s="21"/>
    </row>
    <row r="26" spans="1:11" s="22" customFormat="1" ht="96" customHeight="1" x14ac:dyDescent="0.25">
      <c r="A26" s="49"/>
      <c r="B26" s="23"/>
      <c r="C26" s="23" t="s">
        <v>5</v>
      </c>
      <c r="D26" s="23" t="s">
        <v>58</v>
      </c>
      <c r="E26" s="23" t="s">
        <v>58</v>
      </c>
      <c r="F26" s="26" t="s">
        <v>108</v>
      </c>
      <c r="G26" s="27" t="s">
        <v>109</v>
      </c>
      <c r="H26" s="20">
        <v>95</v>
      </c>
      <c r="I26" s="20">
        <v>95</v>
      </c>
      <c r="J26" s="51">
        <f t="shared" si="0"/>
        <v>1</v>
      </c>
      <c r="K26" s="21"/>
    </row>
    <row r="27" spans="1:11" s="22" customFormat="1" ht="108.75" customHeight="1" x14ac:dyDescent="0.25">
      <c r="A27" s="49"/>
      <c r="B27" s="17"/>
      <c r="C27" s="17" t="s">
        <v>5</v>
      </c>
      <c r="D27" s="17" t="s">
        <v>59</v>
      </c>
      <c r="E27" s="17" t="s">
        <v>60</v>
      </c>
      <c r="F27" s="18" t="s">
        <v>61</v>
      </c>
      <c r="G27" s="24" t="s">
        <v>110</v>
      </c>
      <c r="H27" s="20">
        <f>75457.3+673.1</f>
        <v>76130.400000000009</v>
      </c>
      <c r="I27" s="20">
        <f>75457.3+673.1</f>
        <v>76130.400000000009</v>
      </c>
      <c r="J27" s="51">
        <f t="shared" si="0"/>
        <v>1</v>
      </c>
      <c r="K27" s="21"/>
    </row>
    <row r="28" spans="1:11" s="22" customFormat="1" ht="45" x14ac:dyDescent="0.25">
      <c r="A28" s="49"/>
      <c r="B28" s="23"/>
      <c r="C28" s="23" t="s">
        <v>5</v>
      </c>
      <c r="D28" s="23" t="s">
        <v>59</v>
      </c>
      <c r="E28" s="23" t="s">
        <v>60</v>
      </c>
      <c r="F28" s="26" t="s">
        <v>18</v>
      </c>
      <c r="G28" s="27" t="s">
        <v>111</v>
      </c>
      <c r="H28" s="20">
        <f>3926-50.8-16.5-308.4</f>
        <v>3550.2999999999997</v>
      </c>
      <c r="I28" s="20">
        <v>3550.4</v>
      </c>
      <c r="J28" s="51">
        <f t="shared" si="0"/>
        <v>1.0000281666338058</v>
      </c>
      <c r="K28" s="21"/>
    </row>
    <row r="29" spans="1:11" s="22" customFormat="1" ht="80.25" customHeight="1" x14ac:dyDescent="0.25">
      <c r="A29" s="49"/>
      <c r="B29" s="17"/>
      <c r="C29" s="17" t="s">
        <v>5</v>
      </c>
      <c r="D29" s="17" t="s">
        <v>62</v>
      </c>
      <c r="E29" s="17" t="s">
        <v>63</v>
      </c>
      <c r="F29" s="26" t="s">
        <v>64</v>
      </c>
      <c r="G29" s="27" t="s">
        <v>112</v>
      </c>
      <c r="H29" s="20">
        <v>1.7</v>
      </c>
      <c r="I29" s="20">
        <v>1.3</v>
      </c>
      <c r="J29" s="51">
        <f t="shared" si="0"/>
        <v>0.76470588235294124</v>
      </c>
      <c r="K29" s="21"/>
    </row>
    <row r="30" spans="1:11" s="22" customFormat="1" ht="108" customHeight="1" x14ac:dyDescent="0.25">
      <c r="A30" s="49"/>
      <c r="B30" s="17"/>
      <c r="C30" s="17" t="s">
        <v>5</v>
      </c>
      <c r="D30" s="17" t="s">
        <v>62</v>
      </c>
      <c r="E30" s="17" t="s">
        <v>63</v>
      </c>
      <c r="F30" s="26" t="s">
        <v>113</v>
      </c>
      <c r="G30" s="27" t="s">
        <v>114</v>
      </c>
      <c r="H30" s="20">
        <f>4089.6+159.4</f>
        <v>4249</v>
      </c>
      <c r="I30" s="20">
        <f>4089.6+159.4</f>
        <v>4249</v>
      </c>
      <c r="J30" s="51">
        <f t="shared" si="0"/>
        <v>1</v>
      </c>
      <c r="K30" s="21"/>
    </row>
    <row r="31" spans="1:11" s="22" customFormat="1" ht="90" customHeight="1" x14ac:dyDescent="0.25">
      <c r="A31" s="49"/>
      <c r="B31" s="17"/>
      <c r="C31" s="17" t="s">
        <v>5</v>
      </c>
      <c r="D31" s="17" t="s">
        <v>62</v>
      </c>
      <c r="E31" s="17" t="s">
        <v>63</v>
      </c>
      <c r="F31" s="26" t="s">
        <v>65</v>
      </c>
      <c r="G31" s="27" t="s">
        <v>115</v>
      </c>
      <c r="H31" s="20">
        <f>20173.2-2900</f>
        <v>17273.2</v>
      </c>
      <c r="I31" s="20">
        <v>17094.599999999999</v>
      </c>
      <c r="J31" s="51">
        <f t="shared" si="0"/>
        <v>0.98966028298172881</v>
      </c>
      <c r="K31" s="21"/>
    </row>
    <row r="32" spans="1:11" s="22" customFormat="1" ht="83.25" customHeight="1" x14ac:dyDescent="0.25">
      <c r="A32" s="49"/>
      <c r="B32" s="23"/>
      <c r="C32" s="23" t="s">
        <v>5</v>
      </c>
      <c r="D32" s="23" t="s">
        <v>62</v>
      </c>
      <c r="E32" s="23" t="s">
        <v>63</v>
      </c>
      <c r="F32" s="26" t="s">
        <v>66</v>
      </c>
      <c r="G32" s="27" t="s">
        <v>116</v>
      </c>
      <c r="H32" s="20">
        <v>181</v>
      </c>
      <c r="I32" s="20">
        <v>181</v>
      </c>
      <c r="J32" s="51">
        <f t="shared" si="0"/>
        <v>1</v>
      </c>
      <c r="K32" s="21"/>
    </row>
    <row r="33" spans="1:11" s="22" customFormat="1" ht="79.5" customHeight="1" x14ac:dyDescent="0.25">
      <c r="A33" s="49"/>
      <c r="B33" s="23"/>
      <c r="C33" s="23" t="s">
        <v>5</v>
      </c>
      <c r="D33" s="23" t="s">
        <v>62</v>
      </c>
      <c r="E33" s="23" t="s">
        <v>63</v>
      </c>
      <c r="F33" s="26" t="s">
        <v>67</v>
      </c>
      <c r="G33" s="27" t="s">
        <v>68</v>
      </c>
      <c r="H33" s="20">
        <v>3055.3</v>
      </c>
      <c r="I33" s="20">
        <v>3038.08</v>
      </c>
      <c r="J33" s="51">
        <f t="shared" si="0"/>
        <v>0.99436389225280652</v>
      </c>
      <c r="K33" s="21"/>
    </row>
    <row r="34" spans="1:11" s="22" customFormat="1" ht="123" customHeight="1" x14ac:dyDescent="0.25">
      <c r="A34" s="49"/>
      <c r="B34" s="23"/>
      <c r="C34" s="23" t="s">
        <v>5</v>
      </c>
      <c r="D34" s="23" t="s">
        <v>62</v>
      </c>
      <c r="E34" s="23" t="s">
        <v>63</v>
      </c>
      <c r="F34" s="26" t="s">
        <v>69</v>
      </c>
      <c r="G34" s="27" t="s">
        <v>117</v>
      </c>
      <c r="H34" s="20">
        <v>1758.7</v>
      </c>
      <c r="I34" s="20">
        <v>1758.7</v>
      </c>
      <c r="J34" s="51">
        <f t="shared" si="0"/>
        <v>1</v>
      </c>
      <c r="K34" s="21"/>
    </row>
    <row r="35" spans="1:11" s="22" customFormat="1" ht="72.75" customHeight="1" x14ac:dyDescent="0.25">
      <c r="A35" s="49"/>
      <c r="B35" s="23"/>
      <c r="C35" s="23" t="s">
        <v>5</v>
      </c>
      <c r="D35" s="23" t="s">
        <v>62</v>
      </c>
      <c r="E35" s="23" t="s">
        <v>63</v>
      </c>
      <c r="F35" s="26" t="s">
        <v>70</v>
      </c>
      <c r="G35" s="27" t="s">
        <v>71</v>
      </c>
      <c r="H35" s="20">
        <v>9528.1</v>
      </c>
      <c r="I35" s="20">
        <v>9528.1</v>
      </c>
      <c r="J35" s="51">
        <f t="shared" si="0"/>
        <v>1</v>
      </c>
      <c r="K35" s="21"/>
    </row>
    <row r="36" spans="1:11" s="22" customFormat="1" ht="135" customHeight="1" x14ac:dyDescent="0.25">
      <c r="A36" s="49"/>
      <c r="B36" s="23"/>
      <c r="C36" s="23" t="s">
        <v>5</v>
      </c>
      <c r="D36" s="23" t="s">
        <v>62</v>
      </c>
      <c r="E36" s="23" t="s">
        <v>63</v>
      </c>
      <c r="F36" s="26" t="s">
        <v>72</v>
      </c>
      <c r="G36" s="27" t="s">
        <v>118</v>
      </c>
      <c r="H36" s="20">
        <f>24579-1930</f>
        <v>22649</v>
      </c>
      <c r="I36" s="20">
        <v>22649</v>
      </c>
      <c r="J36" s="51">
        <f t="shared" si="0"/>
        <v>1</v>
      </c>
      <c r="K36" s="21"/>
    </row>
    <row r="37" spans="1:11" s="22" customFormat="1" ht="210" hidden="1" x14ac:dyDescent="0.25">
      <c r="A37" s="49"/>
      <c r="B37" s="23"/>
      <c r="C37" s="23" t="s">
        <v>5</v>
      </c>
      <c r="D37" s="23" t="s">
        <v>62</v>
      </c>
      <c r="E37" s="23" t="s">
        <v>63</v>
      </c>
      <c r="F37" s="26" t="s">
        <v>73</v>
      </c>
      <c r="G37" s="27" t="s">
        <v>119</v>
      </c>
      <c r="H37" s="20">
        <v>0</v>
      </c>
      <c r="I37" s="20"/>
      <c r="J37" s="51" t="e">
        <f t="shared" si="0"/>
        <v>#DIV/0!</v>
      </c>
      <c r="K37" s="21"/>
    </row>
    <row r="38" spans="1:11" s="22" customFormat="1" ht="111.75" customHeight="1" x14ac:dyDescent="0.25">
      <c r="A38" s="49"/>
      <c r="B38" s="23"/>
      <c r="C38" s="23" t="s">
        <v>5</v>
      </c>
      <c r="D38" s="23" t="s">
        <v>62</v>
      </c>
      <c r="E38" s="23" t="s">
        <v>63</v>
      </c>
      <c r="F38" s="26" t="s">
        <v>120</v>
      </c>
      <c r="G38" s="27" t="s">
        <v>121</v>
      </c>
      <c r="H38" s="20">
        <f>1241.6+64.4</f>
        <v>1306</v>
      </c>
      <c r="I38" s="20">
        <f>1241.6+64.3</f>
        <v>1305.8999999999999</v>
      </c>
      <c r="J38" s="51">
        <f t="shared" si="0"/>
        <v>0.99992343032159259</v>
      </c>
      <c r="K38" s="21"/>
    </row>
    <row r="39" spans="1:11" s="22" customFormat="1" ht="15" x14ac:dyDescent="0.25">
      <c r="A39" s="49"/>
      <c r="B39" s="54">
        <v>18</v>
      </c>
      <c r="C39" s="54"/>
      <c r="D39" s="29" t="s">
        <v>62</v>
      </c>
      <c r="E39" s="29" t="s">
        <v>63</v>
      </c>
      <c r="F39" s="18"/>
      <c r="G39" s="30" t="s">
        <v>19</v>
      </c>
      <c r="H39" s="31">
        <f>SUM(H9:H38)</f>
        <v>1762546.9</v>
      </c>
      <c r="I39" s="31">
        <f>SUM(I9:I38)</f>
        <v>1762158.61738</v>
      </c>
      <c r="J39" s="52">
        <f t="shared" si="0"/>
        <v>0.99977970366632518</v>
      </c>
      <c r="K39" s="21"/>
    </row>
    <row r="40" spans="1:11" s="22" customFormat="1" ht="15" x14ac:dyDescent="0.25">
      <c r="A40" s="49"/>
      <c r="B40" s="54" t="s">
        <v>20</v>
      </c>
      <c r="C40" s="54"/>
      <c r="D40" s="54"/>
      <c r="E40" s="54"/>
      <c r="F40" s="54"/>
      <c r="G40" s="54"/>
      <c r="H40" s="54"/>
      <c r="I40" s="54"/>
      <c r="J40" s="54"/>
      <c r="K40" s="21"/>
    </row>
    <row r="41" spans="1:11" s="22" customFormat="1" ht="70.5" customHeight="1" x14ac:dyDescent="0.25">
      <c r="A41" s="49"/>
      <c r="B41" s="17"/>
      <c r="C41" s="17" t="s">
        <v>20</v>
      </c>
      <c r="D41" s="17" t="s">
        <v>35</v>
      </c>
      <c r="E41" s="17" t="s">
        <v>36</v>
      </c>
      <c r="F41" s="18" t="s">
        <v>74</v>
      </c>
      <c r="G41" s="24" t="s">
        <v>122</v>
      </c>
      <c r="H41" s="20">
        <f>17544.3-315.9</f>
        <v>17228.399999999998</v>
      </c>
      <c r="I41" s="20">
        <v>17227.799609999998</v>
      </c>
      <c r="J41" s="51">
        <f t="shared" si="0"/>
        <v>0.99996515114578255</v>
      </c>
      <c r="K41" s="21"/>
    </row>
    <row r="42" spans="1:11" s="22" customFormat="1" ht="92.25" customHeight="1" x14ac:dyDescent="0.25">
      <c r="A42" s="49"/>
      <c r="B42" s="17"/>
      <c r="C42" s="17" t="s">
        <v>20</v>
      </c>
      <c r="D42" s="17" t="s">
        <v>35</v>
      </c>
      <c r="E42" s="17" t="s">
        <v>40</v>
      </c>
      <c r="F42" s="18" t="s">
        <v>21</v>
      </c>
      <c r="G42" s="19" t="s">
        <v>123</v>
      </c>
      <c r="H42" s="20">
        <f>5875.7-27</f>
        <v>5848.7</v>
      </c>
      <c r="I42" s="20">
        <v>5848.3179299999993</v>
      </c>
      <c r="J42" s="51">
        <f t="shared" si="0"/>
        <v>0.99993467437208261</v>
      </c>
      <c r="K42" s="21"/>
    </row>
    <row r="43" spans="1:11" s="22" customFormat="1" ht="69" customHeight="1" x14ac:dyDescent="0.25">
      <c r="A43" s="49"/>
      <c r="B43" s="17"/>
      <c r="C43" s="17" t="s">
        <v>20</v>
      </c>
      <c r="D43" s="17" t="s">
        <v>75</v>
      </c>
      <c r="E43" s="17" t="s">
        <v>76</v>
      </c>
      <c r="F43" s="18" t="s">
        <v>22</v>
      </c>
      <c r="G43" s="19" t="s">
        <v>124</v>
      </c>
      <c r="H43" s="20">
        <v>526.4</v>
      </c>
      <c r="I43" s="20">
        <v>526.4</v>
      </c>
      <c r="J43" s="51">
        <f t="shared" si="0"/>
        <v>1</v>
      </c>
      <c r="K43" s="21"/>
    </row>
    <row r="44" spans="1:11" s="22" customFormat="1" ht="54.75" customHeight="1" x14ac:dyDescent="0.25">
      <c r="A44" s="49"/>
      <c r="B44" s="17"/>
      <c r="C44" s="17" t="s">
        <v>20</v>
      </c>
      <c r="D44" s="17" t="s">
        <v>75</v>
      </c>
      <c r="E44" s="17" t="s">
        <v>76</v>
      </c>
      <c r="F44" s="18" t="s">
        <v>125</v>
      </c>
      <c r="G44" s="24" t="s">
        <v>126</v>
      </c>
      <c r="H44" s="20">
        <v>147.30000000000001</v>
      </c>
      <c r="I44" s="20">
        <v>147.334</v>
      </c>
      <c r="J44" s="51">
        <f t="shared" si="0"/>
        <v>1.0002308214528173</v>
      </c>
      <c r="K44" s="21"/>
    </row>
    <row r="45" spans="1:11" s="22" customFormat="1" ht="110.25" customHeight="1" x14ac:dyDescent="0.25">
      <c r="A45" s="49"/>
      <c r="B45" s="17"/>
      <c r="C45" s="17" t="s">
        <v>20</v>
      </c>
      <c r="D45" s="17" t="s">
        <v>77</v>
      </c>
      <c r="E45" s="17" t="s">
        <v>77</v>
      </c>
      <c r="F45" s="18" t="s">
        <v>78</v>
      </c>
      <c r="G45" s="19" t="s">
        <v>79</v>
      </c>
      <c r="H45" s="20">
        <v>3779.4</v>
      </c>
      <c r="I45" s="20">
        <v>3779.4</v>
      </c>
      <c r="J45" s="51">
        <f t="shared" si="0"/>
        <v>1</v>
      </c>
      <c r="K45" s="21"/>
    </row>
    <row r="46" spans="1:11" s="22" customFormat="1" ht="73.5" customHeight="1" x14ac:dyDescent="0.25">
      <c r="A46" s="49"/>
      <c r="B46" s="17"/>
      <c r="C46" s="17" t="s">
        <v>20</v>
      </c>
      <c r="D46" s="17" t="s">
        <v>77</v>
      </c>
      <c r="E46" s="17" t="s">
        <v>77</v>
      </c>
      <c r="F46" s="18" t="s">
        <v>80</v>
      </c>
      <c r="G46" s="19" t="s">
        <v>81</v>
      </c>
      <c r="H46" s="20">
        <v>959.2</v>
      </c>
      <c r="I46" s="20">
        <v>959.2</v>
      </c>
      <c r="J46" s="51">
        <f t="shared" si="0"/>
        <v>1</v>
      </c>
      <c r="K46" s="21"/>
    </row>
    <row r="47" spans="1:11" s="22" customFormat="1" ht="96" customHeight="1" x14ac:dyDescent="0.25">
      <c r="A47" s="49"/>
      <c r="B47" s="23"/>
      <c r="C47" s="23" t="s">
        <v>20</v>
      </c>
      <c r="D47" s="23" t="s">
        <v>42</v>
      </c>
      <c r="E47" s="23" t="s">
        <v>82</v>
      </c>
      <c r="F47" s="26" t="s">
        <v>127</v>
      </c>
      <c r="G47" s="27" t="s">
        <v>128</v>
      </c>
      <c r="H47" s="20">
        <v>225.6</v>
      </c>
      <c r="I47" s="20">
        <v>225.6</v>
      </c>
      <c r="J47" s="51">
        <f t="shared" si="0"/>
        <v>1</v>
      </c>
      <c r="K47" s="21"/>
    </row>
    <row r="48" spans="1:11" s="22" customFormat="1" ht="94.5" customHeight="1" x14ac:dyDescent="0.25">
      <c r="A48" s="49"/>
      <c r="B48" s="23"/>
      <c r="C48" s="23" t="s">
        <v>20</v>
      </c>
      <c r="D48" s="23" t="s">
        <v>42</v>
      </c>
      <c r="E48" s="23" t="s">
        <v>82</v>
      </c>
      <c r="F48" s="26" t="s">
        <v>129</v>
      </c>
      <c r="G48" s="27" t="s">
        <v>130</v>
      </c>
      <c r="H48" s="20">
        <v>2469.5</v>
      </c>
      <c r="I48" s="20">
        <v>2469.5</v>
      </c>
      <c r="J48" s="51">
        <f t="shared" si="0"/>
        <v>1</v>
      </c>
      <c r="K48" s="21"/>
    </row>
    <row r="49" spans="1:11" s="22" customFormat="1" ht="72.75" customHeight="1" x14ac:dyDescent="0.25">
      <c r="A49" s="49"/>
      <c r="B49" s="17"/>
      <c r="C49" s="17" t="s">
        <v>20</v>
      </c>
      <c r="D49" s="17" t="s">
        <v>48</v>
      </c>
      <c r="E49" s="17" t="s">
        <v>83</v>
      </c>
      <c r="F49" s="18" t="s">
        <v>84</v>
      </c>
      <c r="G49" s="24" t="s">
        <v>131</v>
      </c>
      <c r="H49" s="20">
        <v>3644.7</v>
      </c>
      <c r="I49" s="20">
        <v>2033.65</v>
      </c>
      <c r="J49" s="51">
        <f t="shared" si="0"/>
        <v>0.55797459324498588</v>
      </c>
      <c r="K49" s="21"/>
    </row>
    <row r="50" spans="1:11" s="22" customFormat="1" ht="163.5" customHeight="1" x14ac:dyDescent="0.25">
      <c r="A50" s="49"/>
      <c r="B50" s="17"/>
      <c r="C50" s="17" t="s">
        <v>20</v>
      </c>
      <c r="D50" s="17" t="s">
        <v>48</v>
      </c>
      <c r="E50" s="17" t="s">
        <v>49</v>
      </c>
      <c r="F50" s="18" t="s">
        <v>85</v>
      </c>
      <c r="G50" s="24" t="s">
        <v>132</v>
      </c>
      <c r="H50" s="20">
        <v>58569.5</v>
      </c>
      <c r="I50" s="20">
        <v>58459.538460000003</v>
      </c>
      <c r="J50" s="51">
        <f t="shared" si="0"/>
        <v>0.99812254603505246</v>
      </c>
      <c r="K50" s="21"/>
    </row>
    <row r="51" spans="1:11" s="22" customFormat="1" ht="57" customHeight="1" x14ac:dyDescent="0.25">
      <c r="A51" s="49"/>
      <c r="B51" s="17"/>
      <c r="C51" s="17" t="s">
        <v>20</v>
      </c>
      <c r="D51" s="17" t="s">
        <v>48</v>
      </c>
      <c r="E51" s="17" t="s">
        <v>50</v>
      </c>
      <c r="F51" s="18" t="s">
        <v>23</v>
      </c>
      <c r="G51" s="24" t="s">
        <v>133</v>
      </c>
      <c r="H51" s="20">
        <f>1639.1+416.3</f>
        <v>2055.4</v>
      </c>
      <c r="I51" s="20">
        <v>2055.38067</v>
      </c>
      <c r="J51" s="51">
        <f t="shared" si="0"/>
        <v>0.99999059550452463</v>
      </c>
      <c r="K51" s="21"/>
    </row>
    <row r="52" spans="1:11" s="22" customFormat="1" ht="54" customHeight="1" x14ac:dyDescent="0.25">
      <c r="A52" s="49"/>
      <c r="B52" s="17"/>
      <c r="C52" s="17"/>
      <c r="D52" s="17"/>
      <c r="E52" s="17"/>
      <c r="F52" s="28" t="s">
        <v>134</v>
      </c>
      <c r="G52" s="24" t="s">
        <v>135</v>
      </c>
      <c r="H52" s="20">
        <v>114.2</v>
      </c>
      <c r="I52" s="20">
        <v>114.18782</v>
      </c>
      <c r="J52" s="51">
        <f t="shared" si="0"/>
        <v>0.9998933450087566</v>
      </c>
      <c r="K52" s="21"/>
    </row>
    <row r="53" spans="1:11" s="22" customFormat="1" ht="107.25" customHeight="1" x14ac:dyDescent="0.25">
      <c r="A53" s="49"/>
      <c r="B53" s="17"/>
      <c r="C53" s="17" t="s">
        <v>20</v>
      </c>
      <c r="D53" s="17" t="s">
        <v>51</v>
      </c>
      <c r="E53" s="17" t="s">
        <v>52</v>
      </c>
      <c r="F53" s="18" t="s">
        <v>24</v>
      </c>
      <c r="G53" s="24" t="s">
        <v>30</v>
      </c>
      <c r="H53" s="20">
        <v>2726.9</v>
      </c>
      <c r="I53" s="20">
        <v>2726.9</v>
      </c>
      <c r="J53" s="51">
        <f t="shared" si="0"/>
        <v>1</v>
      </c>
      <c r="K53" s="21"/>
    </row>
    <row r="54" spans="1:11" s="22" customFormat="1" ht="104.25" customHeight="1" x14ac:dyDescent="0.25">
      <c r="A54" s="49"/>
      <c r="B54" s="17"/>
      <c r="C54" s="17" t="s">
        <v>20</v>
      </c>
      <c r="D54" s="17" t="s">
        <v>51</v>
      </c>
      <c r="E54" s="17" t="s">
        <v>53</v>
      </c>
      <c r="F54" s="18" t="s">
        <v>86</v>
      </c>
      <c r="G54" s="24" t="s">
        <v>87</v>
      </c>
      <c r="H54" s="20">
        <v>17074.599999999999</v>
      </c>
      <c r="I54" s="20">
        <v>17074.599999999999</v>
      </c>
      <c r="J54" s="51">
        <f t="shared" si="0"/>
        <v>1</v>
      </c>
      <c r="K54" s="21"/>
    </row>
    <row r="55" spans="1:11" s="22" customFormat="1" ht="58.5" customHeight="1" x14ac:dyDescent="0.25">
      <c r="A55" s="49"/>
      <c r="B55" s="17"/>
      <c r="C55" s="17" t="s">
        <v>20</v>
      </c>
      <c r="D55" s="17" t="s">
        <v>51</v>
      </c>
      <c r="E55" s="17" t="s">
        <v>88</v>
      </c>
      <c r="F55" s="18" t="s">
        <v>25</v>
      </c>
      <c r="G55" s="24" t="s">
        <v>136</v>
      </c>
      <c r="H55" s="20">
        <v>4189.2</v>
      </c>
      <c r="I55" s="20">
        <v>4189.2307700000001</v>
      </c>
      <c r="J55" s="51">
        <f t="shared" si="0"/>
        <v>1.0000073450778193</v>
      </c>
      <c r="K55" s="21"/>
    </row>
    <row r="56" spans="1:11" s="22" customFormat="1" ht="64.5" customHeight="1" x14ac:dyDescent="0.25">
      <c r="A56" s="49"/>
      <c r="B56" s="17"/>
      <c r="C56" s="17" t="s">
        <v>20</v>
      </c>
      <c r="D56" s="17" t="s">
        <v>89</v>
      </c>
      <c r="E56" s="17" t="s">
        <v>89</v>
      </c>
      <c r="F56" s="18" t="s">
        <v>26</v>
      </c>
      <c r="G56" s="24" t="s">
        <v>137</v>
      </c>
      <c r="H56" s="20">
        <v>201.8</v>
      </c>
      <c r="I56" s="20">
        <v>201.8</v>
      </c>
      <c r="J56" s="51">
        <f t="shared" si="0"/>
        <v>1</v>
      </c>
      <c r="K56" s="21"/>
    </row>
    <row r="57" spans="1:11" s="22" customFormat="1" ht="105" hidden="1" x14ac:dyDescent="0.25">
      <c r="A57" s="49"/>
      <c r="B57" s="23"/>
      <c r="C57" s="23" t="s">
        <v>20</v>
      </c>
      <c r="D57" s="23" t="s">
        <v>58</v>
      </c>
      <c r="E57" s="23" t="s">
        <v>58</v>
      </c>
      <c r="F57" s="26" t="s">
        <v>138</v>
      </c>
      <c r="G57" s="27" t="s">
        <v>139</v>
      </c>
      <c r="H57" s="20">
        <v>0</v>
      </c>
      <c r="I57" s="20"/>
      <c r="J57" s="51" t="e">
        <f t="shared" si="0"/>
        <v>#DIV/0!</v>
      </c>
      <c r="K57" s="21"/>
    </row>
    <row r="58" spans="1:11" s="22" customFormat="1" ht="109.5" customHeight="1" x14ac:dyDescent="0.25">
      <c r="A58" s="49"/>
      <c r="B58" s="17"/>
      <c r="C58" s="17" t="s">
        <v>20</v>
      </c>
      <c r="D58" s="17" t="s">
        <v>140</v>
      </c>
      <c r="E58" s="17" t="s">
        <v>141</v>
      </c>
      <c r="F58" s="18" t="s">
        <v>142</v>
      </c>
      <c r="G58" s="24" t="s">
        <v>143</v>
      </c>
      <c r="H58" s="20">
        <v>106.6</v>
      </c>
      <c r="I58" s="20">
        <v>106.6</v>
      </c>
      <c r="J58" s="51">
        <f t="shared" si="0"/>
        <v>1</v>
      </c>
      <c r="K58" s="21"/>
    </row>
    <row r="59" spans="1:11" s="22" customFormat="1" ht="89.25" customHeight="1" x14ac:dyDescent="0.25">
      <c r="A59" s="49"/>
      <c r="B59" s="17"/>
      <c r="C59" s="17" t="s">
        <v>20</v>
      </c>
      <c r="D59" s="17" t="s">
        <v>59</v>
      </c>
      <c r="E59" s="17" t="s">
        <v>60</v>
      </c>
      <c r="F59" s="18" t="s">
        <v>17</v>
      </c>
      <c r="G59" s="24" t="s">
        <v>144</v>
      </c>
      <c r="H59" s="20">
        <v>122565</v>
      </c>
      <c r="I59" s="20">
        <v>122565</v>
      </c>
      <c r="J59" s="51">
        <f t="shared" si="0"/>
        <v>1</v>
      </c>
      <c r="K59" s="21"/>
    </row>
    <row r="60" spans="1:11" s="22" customFormat="1" ht="72.75" customHeight="1" x14ac:dyDescent="0.25">
      <c r="B60" s="50"/>
      <c r="C60" s="50"/>
      <c r="D60" s="50"/>
      <c r="E60" s="50"/>
      <c r="F60" s="50"/>
      <c r="G60" s="24" t="s">
        <v>145</v>
      </c>
      <c r="H60" s="20">
        <v>350</v>
      </c>
      <c r="I60" s="20">
        <v>350</v>
      </c>
      <c r="J60" s="51">
        <f t="shared" si="0"/>
        <v>1</v>
      </c>
      <c r="K60" s="21"/>
    </row>
    <row r="61" spans="1:11" s="22" customFormat="1" ht="15" x14ac:dyDescent="0.25">
      <c r="A61" s="49"/>
      <c r="B61" s="54">
        <v>19</v>
      </c>
      <c r="C61" s="54"/>
      <c r="D61" s="29" t="s">
        <v>59</v>
      </c>
      <c r="E61" s="29" t="s">
        <v>60</v>
      </c>
      <c r="F61" s="18"/>
      <c r="G61" s="30" t="s">
        <v>19</v>
      </c>
      <c r="H61" s="31">
        <f>SUM(H41:H60)</f>
        <v>242782.4</v>
      </c>
      <c r="I61" s="31">
        <f>SUM(I41:I60)</f>
        <v>241060.43926000001</v>
      </c>
      <c r="J61" s="52">
        <f t="shared" si="0"/>
        <v>0.99290739056867394</v>
      </c>
      <c r="K61" s="21"/>
    </row>
    <row r="62" spans="1:11" s="22" customFormat="1" ht="15" x14ac:dyDescent="0.25">
      <c r="A62" s="49"/>
      <c r="B62" s="32" t="s">
        <v>27</v>
      </c>
      <c r="C62" s="32"/>
      <c r="D62" s="32"/>
      <c r="E62" s="32"/>
      <c r="F62" s="32"/>
      <c r="G62" s="32" t="s">
        <v>27</v>
      </c>
      <c r="H62" s="32"/>
      <c r="I62" s="48"/>
      <c r="J62" s="48"/>
      <c r="K62" s="21"/>
    </row>
    <row r="63" spans="1:11" s="22" customFormat="1" ht="66.75" customHeight="1" x14ac:dyDescent="0.25">
      <c r="A63" s="49"/>
      <c r="B63" s="17"/>
      <c r="C63" s="17" t="s">
        <v>27</v>
      </c>
      <c r="D63" s="17" t="s">
        <v>35</v>
      </c>
      <c r="E63" s="17" t="s">
        <v>36</v>
      </c>
      <c r="F63" s="18" t="s">
        <v>146</v>
      </c>
      <c r="G63" s="19" t="s">
        <v>147</v>
      </c>
      <c r="H63" s="20">
        <f>40309.9-2150.5</f>
        <v>38159.4</v>
      </c>
      <c r="I63" s="20">
        <v>38159.399990000005</v>
      </c>
      <c r="J63" s="51">
        <f t="shared" si="0"/>
        <v>0.99999999973794151</v>
      </c>
      <c r="K63" s="21"/>
    </row>
    <row r="64" spans="1:11" s="22" customFormat="1" ht="51.75" customHeight="1" x14ac:dyDescent="0.25">
      <c r="A64" s="49"/>
      <c r="B64" s="17"/>
      <c r="C64" s="17" t="s">
        <v>27</v>
      </c>
      <c r="D64" s="17" t="s">
        <v>35</v>
      </c>
      <c r="E64" s="17" t="s">
        <v>148</v>
      </c>
      <c r="F64" s="18" t="s">
        <v>149</v>
      </c>
      <c r="G64" s="19" t="s">
        <v>90</v>
      </c>
      <c r="H64" s="20">
        <f>4426.3+220.3+2065.4-234.1</f>
        <v>6477.9</v>
      </c>
      <c r="I64" s="20">
        <v>6451.4</v>
      </c>
      <c r="J64" s="51">
        <f t="shared" si="0"/>
        <v>0.99590916809459851</v>
      </c>
      <c r="K64" s="21"/>
    </row>
    <row r="65" spans="1:11" s="22" customFormat="1" ht="69.75" customHeight="1" x14ac:dyDescent="0.25">
      <c r="A65" s="49"/>
      <c r="B65" s="17"/>
      <c r="C65" s="17"/>
      <c r="D65" s="17"/>
      <c r="E65" s="17"/>
      <c r="F65" s="18">
        <v>85160</v>
      </c>
      <c r="G65" s="19" t="s">
        <v>31</v>
      </c>
      <c r="H65" s="20">
        <f>600+1400+2574.7</f>
        <v>4574.7</v>
      </c>
      <c r="I65" s="20">
        <f>600+1400+2574.7</f>
        <v>4574.7</v>
      </c>
      <c r="J65" s="51">
        <f t="shared" si="0"/>
        <v>1</v>
      </c>
      <c r="K65" s="21"/>
    </row>
    <row r="66" spans="1:11" s="22" customFormat="1" ht="109.5" customHeight="1" x14ac:dyDescent="0.25">
      <c r="B66" s="50"/>
      <c r="C66" s="50"/>
      <c r="D66" s="50"/>
      <c r="E66" s="50"/>
      <c r="F66" s="18">
        <v>85150</v>
      </c>
      <c r="G66" s="19" t="s">
        <v>150</v>
      </c>
      <c r="H66" s="20">
        <f>130-2.2-4.5-1.6</f>
        <v>121.7</v>
      </c>
      <c r="I66" s="20">
        <v>121.71238000000001</v>
      </c>
      <c r="J66" s="51">
        <f t="shared" si="0"/>
        <v>1.0001017255546427</v>
      </c>
      <c r="K66" s="21"/>
    </row>
    <row r="67" spans="1:11" s="22" customFormat="1" ht="132" customHeight="1" x14ac:dyDescent="0.25">
      <c r="B67" s="50"/>
      <c r="C67" s="50"/>
      <c r="D67" s="50"/>
      <c r="E67" s="50"/>
      <c r="F67" s="18">
        <v>85140</v>
      </c>
      <c r="G67" s="19" t="s">
        <v>151</v>
      </c>
      <c r="H67" s="20">
        <f>953.4+438.6</f>
        <v>1392</v>
      </c>
      <c r="I67" s="20">
        <v>1391.9573400000002</v>
      </c>
      <c r="J67" s="51">
        <f t="shared" si="0"/>
        <v>0.99996935344827598</v>
      </c>
      <c r="K67" s="21"/>
    </row>
    <row r="68" spans="1:11" s="22" customFormat="1" ht="105.75" customHeight="1" x14ac:dyDescent="0.25">
      <c r="B68" s="50"/>
      <c r="C68" s="50"/>
      <c r="D68" s="50"/>
      <c r="E68" s="50"/>
      <c r="F68" s="18" t="s">
        <v>152</v>
      </c>
      <c r="G68" s="19" t="s">
        <v>153</v>
      </c>
      <c r="H68" s="20">
        <v>280.39999999999998</v>
      </c>
      <c r="I68" s="20">
        <v>280.3</v>
      </c>
      <c r="J68" s="51">
        <f t="shared" si="0"/>
        <v>0.99964336661911568</v>
      </c>
      <c r="K68" s="21"/>
    </row>
    <row r="69" spans="1:11" s="22" customFormat="1" ht="93.75" customHeight="1" x14ac:dyDescent="0.25">
      <c r="A69" s="49"/>
      <c r="B69" s="17"/>
      <c r="C69" s="17"/>
      <c r="D69" s="17"/>
      <c r="E69" s="17"/>
      <c r="F69" s="18"/>
      <c r="G69" s="24" t="s">
        <v>154</v>
      </c>
      <c r="H69" s="20">
        <f>23552.4+28511.3+30186.1+19970.4</f>
        <v>102220.19999999998</v>
      </c>
      <c r="I69" s="20">
        <f>23552.4+28511.3+30186.1+19970.4</f>
        <v>102220.19999999998</v>
      </c>
      <c r="J69" s="51">
        <f t="shared" si="0"/>
        <v>1</v>
      </c>
      <c r="K69" s="21"/>
    </row>
    <row r="70" spans="1:11" s="22" customFormat="1" ht="103.5" customHeight="1" x14ac:dyDescent="0.25">
      <c r="B70" s="50"/>
      <c r="C70" s="50"/>
      <c r="D70" s="50"/>
      <c r="E70" s="50"/>
      <c r="F70" s="50"/>
      <c r="G70" s="24" t="s">
        <v>155</v>
      </c>
      <c r="H70" s="20">
        <f>1911</f>
        <v>1911</v>
      </c>
      <c r="I70" s="20">
        <f>1911</f>
        <v>1911</v>
      </c>
      <c r="J70" s="51">
        <f t="shared" si="0"/>
        <v>1</v>
      </c>
      <c r="K70" s="33"/>
    </row>
    <row r="71" spans="1:11" s="22" customFormat="1" ht="99.75" customHeight="1" x14ac:dyDescent="0.25">
      <c r="B71" s="50"/>
      <c r="C71" s="50"/>
      <c r="D71" s="50"/>
      <c r="E71" s="50"/>
      <c r="F71" s="50"/>
      <c r="G71" s="24" t="s">
        <v>156</v>
      </c>
      <c r="H71" s="20">
        <f>4118.6</f>
        <v>4118.6000000000004</v>
      </c>
      <c r="I71" s="20">
        <f>4118.6</f>
        <v>4118.6000000000004</v>
      </c>
      <c r="J71" s="51">
        <f t="shared" si="0"/>
        <v>1</v>
      </c>
    </row>
    <row r="72" spans="1:11" s="22" customFormat="1" ht="99" customHeight="1" x14ac:dyDescent="0.25">
      <c r="B72" s="50"/>
      <c r="C72" s="50"/>
      <c r="D72" s="50"/>
      <c r="E72" s="50"/>
      <c r="F72" s="50"/>
      <c r="G72" s="24" t="s">
        <v>157</v>
      </c>
      <c r="H72" s="20">
        <f>5875.4</f>
        <v>5875.4</v>
      </c>
      <c r="I72" s="20">
        <f>5875.4</f>
        <v>5875.4</v>
      </c>
      <c r="J72" s="51">
        <f t="shared" si="0"/>
        <v>1</v>
      </c>
    </row>
    <row r="73" spans="1:11" s="22" customFormat="1" ht="90" customHeight="1" x14ac:dyDescent="0.25">
      <c r="B73" s="50"/>
      <c r="C73" s="50"/>
      <c r="D73" s="50"/>
      <c r="E73" s="50"/>
      <c r="F73" s="50"/>
      <c r="G73" s="24" t="s">
        <v>158</v>
      </c>
      <c r="H73" s="20">
        <v>7785</v>
      </c>
      <c r="I73" s="20">
        <v>7785</v>
      </c>
      <c r="J73" s="51">
        <f t="shared" si="0"/>
        <v>1</v>
      </c>
    </row>
    <row r="74" spans="1:11" s="22" customFormat="1" ht="84.75" customHeight="1" x14ac:dyDescent="0.25">
      <c r="A74" s="49"/>
      <c r="B74" s="17"/>
      <c r="C74" s="17" t="s">
        <v>27</v>
      </c>
      <c r="D74" s="17" t="s">
        <v>59</v>
      </c>
      <c r="E74" s="17" t="s">
        <v>159</v>
      </c>
      <c r="F74" s="18" t="s">
        <v>160</v>
      </c>
      <c r="G74" s="24" t="s">
        <v>161</v>
      </c>
      <c r="H74" s="20">
        <v>11631.5</v>
      </c>
      <c r="I74" s="20">
        <v>11631.5</v>
      </c>
      <c r="J74" s="51">
        <f t="shared" ref="J74:J76" si="1">I74/H74</f>
        <v>1</v>
      </c>
    </row>
    <row r="75" spans="1:11" s="22" customFormat="1" ht="15" x14ac:dyDescent="0.25">
      <c r="A75" s="49"/>
      <c r="B75" s="34">
        <v>20</v>
      </c>
      <c r="C75" s="34"/>
      <c r="D75" s="23" t="s">
        <v>59</v>
      </c>
      <c r="E75" s="23" t="s">
        <v>159</v>
      </c>
      <c r="F75" s="26"/>
      <c r="G75" s="35" t="s">
        <v>19</v>
      </c>
      <c r="H75" s="36">
        <f>SUM(H63:H74)</f>
        <v>184547.8</v>
      </c>
      <c r="I75" s="36">
        <f>SUM(I63:I74)</f>
        <v>184521.16970999999</v>
      </c>
      <c r="J75" s="53">
        <f t="shared" si="1"/>
        <v>0.99985569976992406</v>
      </c>
    </row>
    <row r="76" spans="1:11" s="22" customFormat="1" ht="15" x14ac:dyDescent="0.25">
      <c r="A76" s="49"/>
      <c r="B76" s="16"/>
      <c r="C76" s="16"/>
      <c r="D76" s="16"/>
      <c r="E76" s="16"/>
      <c r="F76" s="16"/>
      <c r="G76" s="37" t="s">
        <v>28</v>
      </c>
      <c r="H76" s="36">
        <f>H39+H61+H75</f>
        <v>2189877.0999999996</v>
      </c>
      <c r="I76" s="36">
        <f>I39+I61+I75</f>
        <v>2187740.2263500001</v>
      </c>
      <c r="J76" s="53">
        <f t="shared" si="1"/>
        <v>0.99902420384687363</v>
      </c>
    </row>
  </sheetData>
  <mergeCells count="6">
    <mergeCell ref="B39:C39"/>
    <mergeCell ref="B40:J40"/>
    <mergeCell ref="B61:C61"/>
    <mergeCell ref="G3:J3"/>
    <mergeCell ref="H1:J1"/>
    <mergeCell ref="B8:H8"/>
  </mergeCells>
  <pageMargins left="0.62992125984251968" right="0.23622047244094491" top="0.74803149606299213" bottom="0.74803149606299213" header="0.31496062992125984" footer="0.31496062992125984"/>
  <pageSetup paperSize="9" scale="68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BaevaVM</cp:lastModifiedBy>
  <cp:lastPrinted>2023-02-02T14:24:43Z</cp:lastPrinted>
  <dcterms:created xsi:type="dcterms:W3CDTF">2019-10-23T12:31:43Z</dcterms:created>
  <dcterms:modified xsi:type="dcterms:W3CDTF">2023-03-16T05:01:11Z</dcterms:modified>
</cp:coreProperties>
</file>